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820" activeTab="2"/>
  </bookViews>
  <sheets>
    <sheet name="Graph2" sheetId="5" r:id="rId1"/>
    <sheet name="Graph1" sheetId="4" r:id="rId2"/>
    <sheet name="Feuil1" sheetId="1" r:id="rId3"/>
    <sheet name="Feuil2" sheetId="2" r:id="rId4"/>
    <sheet name="Feuil3" sheetId="3" r:id="rId5"/>
  </sheets>
  <calcPr calcId="145621"/>
  <fileRecoveryPr repairLoad="1"/>
</workbook>
</file>

<file path=xl/calcChain.xml><?xml version="1.0" encoding="utf-8"?>
<calcChain xmlns="http://schemas.openxmlformats.org/spreadsheetml/2006/main">
  <c r="D12" i="1" l="1"/>
  <c r="H14" i="1" s="1"/>
  <c r="I14" i="1"/>
  <c r="K14" i="1" s="1"/>
  <c r="C7" i="1"/>
  <c r="I15" i="1"/>
  <c r="J15" i="1" s="1"/>
  <c r="F12" i="1"/>
  <c r="I16" i="1" s="1"/>
  <c r="I17" i="1"/>
  <c r="J17" i="1" s="1"/>
  <c r="I18" i="1"/>
  <c r="J18" i="1" s="1"/>
  <c r="C10" i="1" l="1"/>
  <c r="C9" i="1"/>
  <c r="H16" i="1"/>
  <c r="J16" i="1"/>
  <c r="K16" i="1"/>
  <c r="H15" i="1"/>
  <c r="K18" i="1"/>
  <c r="H17" i="1"/>
  <c r="K15" i="1"/>
  <c r="K17" i="1"/>
  <c r="J14" i="1"/>
  <c r="H18" i="1"/>
  <c r="E15" i="1" l="1"/>
  <c r="E14" i="1"/>
  <c r="E18" i="1"/>
  <c r="E16" i="1"/>
  <c r="E17" i="1"/>
  <c r="C20" i="1" l="1"/>
  <c r="C21" i="1" s="1"/>
  <c r="C22" i="1" s="1"/>
</calcChain>
</file>

<file path=xl/sharedStrings.xml><?xml version="1.0" encoding="utf-8"?>
<sst xmlns="http://schemas.openxmlformats.org/spreadsheetml/2006/main" count="31" uniqueCount="29">
  <si>
    <t>Votre Quotient Familial :</t>
  </si>
  <si>
    <t>Votre tranche :</t>
  </si>
  <si>
    <t>Orvaltais</t>
  </si>
  <si>
    <t>Orvaltais ou non Orvaltais ?</t>
  </si>
  <si>
    <t>non-Orvaltais</t>
  </si>
  <si>
    <t>Tarif au quart d'heure :</t>
  </si>
  <si>
    <t>Tarif majoré à partir de 18 h le soir :</t>
  </si>
  <si>
    <t>Inscriptions de mon enfant :</t>
  </si>
  <si>
    <t>Lundi :</t>
  </si>
  <si>
    <t>Mardi :</t>
  </si>
  <si>
    <t>Mercredi :</t>
  </si>
  <si>
    <t>Jeudi :</t>
  </si>
  <si>
    <t>Vendredi :</t>
  </si>
  <si>
    <t>Mon enfant est en :</t>
  </si>
  <si>
    <t>maternelle</t>
  </si>
  <si>
    <t>élémentaire</t>
  </si>
  <si>
    <t>je dépose mon enfant à :</t>
  </si>
  <si>
    <t>je récupère mon enfant à :</t>
  </si>
  <si>
    <t>Tarification</t>
  </si>
  <si>
    <t>Quart d'heure normal</t>
  </si>
  <si>
    <t>Quart d'heure majoré</t>
  </si>
  <si>
    <t>TOTAL SEMAINE :</t>
  </si>
  <si>
    <t>TOTAL ANNUEL :</t>
  </si>
  <si>
    <t>Par mois, en moyenne sur 10 mois d'école, de septembre à juin</t>
  </si>
  <si>
    <t>debut périsco. mercredi midi</t>
  </si>
  <si>
    <t>heure de fin de périscolaire matin</t>
  </si>
  <si>
    <t>heure de début de périscolaire soir</t>
  </si>
  <si>
    <t>Ecole Saint Joseph d'Orvault</t>
  </si>
  <si>
    <t>SIMULATION COÛTS MENSUEL ET ANNUEL DU PERISCOLAIRE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</si>
</sst>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h:mm;@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sz val="11"/>
      <color indexed="23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20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42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64" fontId="4" fillId="2" borderId="10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Border="1" applyAlignment="1">
      <alignment vertical="center"/>
    </xf>
    <xf numFmtId="164" fontId="4" fillId="2" borderId="14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Border="1" applyAlignment="1">
      <alignment horizontal="center" vertical="center" wrapText="1"/>
    </xf>
    <xf numFmtId="44" fontId="4" fillId="0" borderId="17" xfId="0" applyNumberFormat="1" applyFont="1" applyBorder="1" applyAlignment="1" applyProtection="1">
      <alignment vertical="center"/>
      <protection hidden="1"/>
    </xf>
    <xf numFmtId="44" fontId="4" fillId="0" borderId="3" xfId="0" applyNumberFormat="1" applyFont="1" applyBorder="1" applyAlignment="1" applyProtection="1">
      <alignment vertical="center"/>
      <protection hidden="1"/>
    </xf>
    <xf numFmtId="44" fontId="4" fillId="0" borderId="6" xfId="0" applyNumberFormat="1" applyFont="1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44" fontId="3" fillId="0" borderId="21" xfId="0" applyNumberFormat="1" applyFont="1" applyBorder="1" applyAlignment="1" applyProtection="1">
      <alignment vertical="center"/>
      <protection hidden="1"/>
    </xf>
    <xf numFmtId="44" fontId="3" fillId="0" borderId="22" xfId="0" applyNumberFormat="1" applyFont="1" applyBorder="1" applyAlignment="1" applyProtection="1">
      <alignment vertical="center"/>
      <protection hidden="1"/>
    </xf>
    <xf numFmtId="44" fontId="3" fillId="0" borderId="23" xfId="0" applyNumberFormat="1" applyFont="1" applyBorder="1" applyAlignment="1" applyProtection="1">
      <alignment vertical="center"/>
      <protection hidden="1"/>
    </xf>
    <xf numFmtId="44" fontId="3" fillId="0" borderId="10" xfId="1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horizontal="right" vertical="center"/>
      <protection hidden="1"/>
    </xf>
    <xf numFmtId="20" fontId="6" fillId="0" borderId="0" xfId="0" applyNumberFormat="1" applyFont="1" applyBorder="1" applyAlignment="1" applyProtection="1">
      <alignment vertical="center"/>
      <protection hidden="1"/>
    </xf>
    <xf numFmtId="164" fontId="6" fillId="0" borderId="24" xfId="0" applyNumberFormat="1" applyFont="1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10" fillId="0" borderId="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Feuil1!$B$2</c:f>
              <c:strCache>
                <c:ptCount val="1"/>
                <c:pt idx="0">
                  <c:v>Ecole Saint Joseph d'Orvault</c:v>
                </c:pt>
              </c:strCache>
            </c:strRef>
          </c:tx>
          <c:invertIfNegative val="0"/>
          <c:val>
            <c:numRef>
              <c:f>Feuil1!$C$2:$F$2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Feuil1!$B$3</c:f>
              <c:strCache>
                <c:ptCount val="1"/>
                <c:pt idx="0">
                  <c:v>SIMULATION COÛTS MENSUEL ET ANNUEL DU PERISCOLAIRE</c:v>
                </c:pt>
              </c:strCache>
            </c:strRef>
          </c:tx>
          <c:invertIfNegative val="0"/>
          <c:val>
            <c:numRef>
              <c:f>Feuil1!$C$3:$F$3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72736"/>
        <c:axId val="49974272"/>
      </c:barChart>
      <c:catAx>
        <c:axId val="49972736"/>
        <c:scaling>
          <c:orientation val="minMax"/>
        </c:scaling>
        <c:delete val="0"/>
        <c:axPos val="b"/>
        <c:majorTickMark val="out"/>
        <c:minorTickMark val="none"/>
        <c:tickLblPos val="nextTo"/>
        <c:crossAx val="49974272"/>
        <c:crosses val="autoZero"/>
        <c:auto val="1"/>
        <c:lblAlgn val="ctr"/>
        <c:lblOffset val="100"/>
        <c:noMultiLvlLbl val="0"/>
      </c:catAx>
      <c:valAx>
        <c:axId val="49974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972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Feuil1!$B$2</c:f>
              <c:strCache>
                <c:ptCount val="1"/>
                <c:pt idx="0">
                  <c:v>Ecole Saint Joseph d'Orvault</c:v>
                </c:pt>
              </c:strCache>
            </c:strRef>
          </c:tx>
          <c:invertIfNegative val="0"/>
          <c:val>
            <c:numRef>
              <c:f>Feuil1!$C$2:$F$2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Feuil1!$B$3</c:f>
              <c:strCache>
                <c:ptCount val="1"/>
                <c:pt idx="0">
                  <c:v>SIMULATION COÛTS MENSUEL ET ANNUEL DU PERISCOLAIRE</c:v>
                </c:pt>
              </c:strCache>
            </c:strRef>
          </c:tx>
          <c:invertIfNegative val="0"/>
          <c:val>
            <c:numRef>
              <c:f>Feuil1!$C$3:$F$3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05728"/>
        <c:axId val="31307264"/>
      </c:barChart>
      <c:catAx>
        <c:axId val="31305728"/>
        <c:scaling>
          <c:orientation val="minMax"/>
        </c:scaling>
        <c:delete val="0"/>
        <c:axPos val="b"/>
        <c:majorTickMark val="out"/>
        <c:minorTickMark val="none"/>
        <c:tickLblPos val="nextTo"/>
        <c:crossAx val="31307264"/>
        <c:crosses val="autoZero"/>
        <c:auto val="1"/>
        <c:lblAlgn val="ctr"/>
        <c:lblOffset val="100"/>
        <c:noMultiLvlLbl val="0"/>
      </c:catAx>
      <c:valAx>
        <c:axId val="31307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305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47625</xdr:rowOff>
    </xdr:from>
    <xdr:to>
      <xdr:col>1</xdr:col>
      <xdr:colOff>1209675</xdr:colOff>
      <xdr:row>1</xdr:row>
      <xdr:rowOff>1114425</xdr:rowOff>
    </xdr:to>
    <xdr:pic>
      <xdr:nvPicPr>
        <xdr:cNvPr id="1027" name="Picture 3" descr="Copie de logo st josep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428625"/>
          <a:ext cx="106680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762000</xdr:colOff>
      <xdr:row>1</xdr:row>
      <xdr:rowOff>123825</xdr:rowOff>
    </xdr:from>
    <xdr:to>
      <xdr:col>5</xdr:col>
      <xdr:colOff>981075</xdr:colOff>
      <xdr:row>1</xdr:row>
      <xdr:rowOff>876300</xdr:rowOff>
    </xdr:to>
    <xdr:pic>
      <xdr:nvPicPr>
        <xdr:cNvPr id="1028" name="Picture 4" descr="Logo OGEC 44 ST JOSEPH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04825"/>
          <a:ext cx="13811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7"/>
  <sheetViews>
    <sheetView showGridLines="0" tabSelected="1" workbookViewId="0">
      <selection activeCell="D6" sqref="D6"/>
    </sheetView>
  </sheetViews>
  <sheetFormatPr baseColWidth="10" defaultColWidth="0" defaultRowHeight="30" customHeight="1" zeroHeight="1" x14ac:dyDescent="0.25"/>
  <cols>
    <col min="1" max="1" width="4.5703125" style="1" customWidth="1"/>
    <col min="2" max="2" width="32.140625" style="1" customWidth="1"/>
    <col min="3" max="3" width="17.5703125" style="1" customWidth="1"/>
    <col min="4" max="6" width="17.42578125" style="1" customWidth="1"/>
    <col min="7" max="7" width="5" style="1" customWidth="1"/>
    <col min="8" max="16384" width="0" style="1" hidden="1"/>
  </cols>
  <sheetData>
    <row r="1" spans="2:22" ht="30" customHeight="1" thickBot="1" x14ac:dyDescent="0.3"/>
    <row r="2" spans="2:22" ht="88.5" customHeight="1" x14ac:dyDescent="0.25">
      <c r="B2" s="42" t="s">
        <v>27</v>
      </c>
      <c r="C2" s="43"/>
      <c r="D2" s="43"/>
      <c r="E2" s="43"/>
      <c r="F2" s="44"/>
    </row>
    <row r="3" spans="2:22" ht="57.75" customHeight="1" x14ac:dyDescent="0.25">
      <c r="B3" s="49" t="s">
        <v>28</v>
      </c>
      <c r="C3" s="50"/>
      <c r="D3" s="50"/>
      <c r="E3" s="50"/>
      <c r="F3" s="51"/>
      <c r="I3" s="16" t="s">
        <v>2</v>
      </c>
      <c r="J3" s="16"/>
      <c r="K3" s="16" t="s">
        <v>18</v>
      </c>
      <c r="L3" s="17">
        <v>1.0416666666666666E-2</v>
      </c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22" ht="18.75" customHeight="1" x14ac:dyDescent="0.25">
      <c r="B4" s="5"/>
      <c r="C4" s="6"/>
      <c r="D4" s="6"/>
      <c r="E4" s="6"/>
      <c r="F4" s="7"/>
      <c r="I4" s="16" t="s">
        <v>4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22" ht="30" customHeight="1" x14ac:dyDescent="0.25">
      <c r="B5" s="8" t="s">
        <v>3</v>
      </c>
      <c r="C5" s="20" t="s">
        <v>2</v>
      </c>
      <c r="D5" s="6"/>
      <c r="E5" s="6"/>
      <c r="F5" s="7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2:22" ht="30" customHeight="1" x14ac:dyDescent="0.25">
      <c r="B6" s="8" t="s">
        <v>0</v>
      </c>
      <c r="C6" s="21">
        <v>2000</v>
      </c>
      <c r="D6" s="6"/>
      <c r="E6" s="6"/>
      <c r="F6" s="7"/>
      <c r="I6" s="16" t="s">
        <v>14</v>
      </c>
      <c r="J6" s="18">
        <v>0.36458333333333331</v>
      </c>
      <c r="K6" s="18">
        <v>0.4826388888888889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2:22" ht="30" customHeight="1" x14ac:dyDescent="0.25">
      <c r="B7" s="39" t="s">
        <v>1</v>
      </c>
      <c r="C7" s="40" t="str">
        <f>IF(C5="Orvaltais",IF(C6&lt;660,"Tranche 1 et 2",IF(C6&lt;1205,"Tranche 3 et 4","Tranche 5 à 7")),"-")</f>
        <v>Tranche 5 à 7</v>
      </c>
      <c r="D7" s="6"/>
      <c r="E7" s="6"/>
      <c r="F7" s="7"/>
      <c r="I7" s="16" t="s">
        <v>15</v>
      </c>
      <c r="J7" s="18">
        <v>0.3576388888888889</v>
      </c>
      <c r="K7" s="18">
        <v>0.48958333333333331</v>
      </c>
      <c r="L7" s="18">
        <v>0.35416666666666669</v>
      </c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2:22" ht="30" customHeight="1" x14ac:dyDescent="0.25">
      <c r="B8" s="45"/>
      <c r="C8" s="46"/>
      <c r="D8" s="6"/>
      <c r="E8" s="6"/>
      <c r="F8" s="7"/>
      <c r="I8" s="16"/>
      <c r="J8" s="17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2:22" ht="30" customHeight="1" x14ac:dyDescent="0.25">
      <c r="B9" s="41" t="s">
        <v>5</v>
      </c>
      <c r="C9" s="35">
        <f>IF(C7="-",0.54,IF(C7="Tranche 1 et 2",0.22,IF(C7="Tranche 3 et 4",0.36,0.45)))</f>
        <v>0.45</v>
      </c>
      <c r="D9" s="6"/>
      <c r="E9" s="6"/>
      <c r="F9" s="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2:22" ht="30" customHeight="1" x14ac:dyDescent="0.25">
      <c r="B10" s="39" t="s">
        <v>6</v>
      </c>
      <c r="C10" s="35">
        <f>IF(C7="-",0.72,IF(C7="Tranche 1 et 2",0.3,IF(C7="Tranche 3 et 4",0.48,0.6)))</f>
        <v>0.6</v>
      </c>
      <c r="D10" s="6"/>
      <c r="E10" s="6"/>
      <c r="F10" s="7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2:22" ht="30" customHeight="1" x14ac:dyDescent="0.25">
      <c r="B11" s="47"/>
      <c r="C11" s="48"/>
      <c r="D11" s="4" t="s">
        <v>25</v>
      </c>
      <c r="E11" s="4" t="s">
        <v>26</v>
      </c>
      <c r="F11" s="15" t="s">
        <v>24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2:22" ht="30" customHeight="1" thickBot="1" x14ac:dyDescent="0.3">
      <c r="B12" s="8" t="s">
        <v>13</v>
      </c>
      <c r="C12" s="20" t="s">
        <v>15</v>
      </c>
      <c r="D12" s="36">
        <f>IF(C12="maternelle",J6,J7)</f>
        <v>0.3576388888888889</v>
      </c>
      <c r="E12" s="37">
        <v>0.67708333333333337</v>
      </c>
      <c r="F12" s="38">
        <f>IF(C12="maternelle",K6,K7)</f>
        <v>0.48958333333333331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2:22" ht="30" customHeight="1" x14ac:dyDescent="0.25">
      <c r="B13" s="22" t="s">
        <v>7</v>
      </c>
      <c r="C13" s="23" t="s">
        <v>16</v>
      </c>
      <c r="D13" s="27" t="s">
        <v>17</v>
      </c>
      <c r="E13" s="31"/>
      <c r="F13" s="7"/>
      <c r="H13" s="16"/>
      <c r="I13" s="16"/>
      <c r="J13" s="16" t="s">
        <v>19</v>
      </c>
      <c r="K13" s="16" t="s">
        <v>20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2:22" ht="30" customHeight="1" x14ac:dyDescent="0.25">
      <c r="B14" s="9" t="s">
        <v>8</v>
      </c>
      <c r="C14" s="24">
        <v>0.3576388888888889</v>
      </c>
      <c r="D14" s="24">
        <v>0.67708333333333337</v>
      </c>
      <c r="E14" s="32">
        <f>IF($C$12="maternelle",H14*$C$9+K14*$C$10+J14*$C$9,IF(C14&gt;=$D$12,J14*$C$9+K14*$C$10,(J14*$C$9+K14*$C$10+H14*$C$9)-$C$9/3*2))</f>
        <v>0</v>
      </c>
      <c r="F14" s="7"/>
      <c r="H14" s="19">
        <f>IF(C14=$J$6,0,IF(C14&gt;=$D$12,0,IF(C14&gt;$L$7,1,(1+ROUNDUP(($L$7-C14)/$L$3,0)))))</f>
        <v>0</v>
      </c>
      <c r="I14" s="19">
        <f>ROUNDUP((D14-$E$12)/$L$3,0)</f>
        <v>0</v>
      </c>
      <c r="J14" s="19">
        <f>IF(I14&gt;7,7,I14)</f>
        <v>0</v>
      </c>
      <c r="K14" s="19">
        <f>IF(I14&gt;7,I14-7,0)</f>
        <v>0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2:22" ht="30" customHeight="1" x14ac:dyDescent="0.25">
      <c r="B15" s="9" t="s">
        <v>9</v>
      </c>
      <c r="C15" s="24">
        <v>0.3576388888888889</v>
      </c>
      <c r="D15" s="24">
        <v>0.67708333333333337</v>
      </c>
      <c r="E15" s="33">
        <f>IF($C$12="maternelle",H15*$C$9+K15*$C$10+J15*$C$9,IF(C15&gt;=$D$12,J15*$C$9+K15*$C$10,(J15*$C$9+K15*$C$10+H15*$C$9)-$C$9/3*2))</f>
        <v>0</v>
      </c>
      <c r="F15" s="7"/>
      <c r="H15" s="19">
        <f>IF(C15=$J$6,0,IF(C15&gt;=$D$12,0,IF(C15&gt;$L$7,1,(1+ROUNDUP(($L$7-C15)/$L$3,0)))))</f>
        <v>0</v>
      </c>
      <c r="I15" s="19">
        <f>ROUNDUP((D15-$E$12)/$L$3,0)</f>
        <v>0</v>
      </c>
      <c r="J15" s="19">
        <f>IF(I15&gt;7,7,I15)</f>
        <v>0</v>
      </c>
      <c r="K15" s="19">
        <f>IF(I15&gt;7,I15-7,0)</f>
        <v>0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2:22" ht="30" customHeight="1" x14ac:dyDescent="0.25">
      <c r="B16" s="9" t="s">
        <v>10</v>
      </c>
      <c r="C16" s="24">
        <v>0.3576388888888889</v>
      </c>
      <c r="D16" s="24">
        <v>0.48958333333333331</v>
      </c>
      <c r="E16" s="33">
        <f>IF($C$12="maternelle",IF(D16=F12,0+H16*C9,H16*$C$9+K16*$C$10+J16*$C$9+(C9*2/3)),IF(C16&gt;=$D$12,J16*$C$9+K16*$C$10,(J16*$C$9+K16*$C$10+H16*$C$9)-$C$9/3*2))</f>
        <v>0</v>
      </c>
      <c r="F16" s="7"/>
      <c r="H16" s="19">
        <f>IF(C16=$J$6,0,IF(C16&gt;=$D$12,0,IF(C16&gt;$L$7,1,(1+ROUNDUP(($L$7-C16)/$L$3,0)))))</f>
        <v>0</v>
      </c>
      <c r="I16" s="19">
        <f>IF(D16=K6,0,IF(D16&lt;F12,0,IF(D16&lt;(F12+J8),0,IF(D16&lt;F12,0,IF(D16&lt;K7,0,(ROUNDUP((D16-K7)/$L$3,0)))))))</f>
        <v>0</v>
      </c>
      <c r="J16" s="19">
        <f>IF(I16&gt;7,7,I16)</f>
        <v>0</v>
      </c>
      <c r="K16" s="19">
        <f>IF(I16&gt;7,I16-7,0)</f>
        <v>0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2:22" ht="30" customHeight="1" x14ac:dyDescent="0.25">
      <c r="B17" s="9" t="s">
        <v>11</v>
      </c>
      <c r="C17" s="24">
        <v>0.3576388888888889</v>
      </c>
      <c r="D17" s="24">
        <v>0.67708333333333337</v>
      </c>
      <c r="E17" s="33">
        <f>IF($C$12="maternelle",H17*$C$9+K17*$C$10+J17*$C$9,IF(C17&gt;=$D$12,J17*$C$9+K17*$C$10,(J17*$C$9+K17*$C$10+H17*$C$9)-$C$9/3*2))</f>
        <v>0</v>
      </c>
      <c r="F17" s="7"/>
      <c r="H17" s="19">
        <f>IF(C17=$J$6,0,IF(C17&gt;=$D$12,0,IF(C17&gt;$L$7,1,(1+ROUNDUP(($L$7-C17)/$L$3,0)))))</f>
        <v>0</v>
      </c>
      <c r="I17" s="19">
        <f>ROUNDUP((D17-$E$12)/$L$3,0)</f>
        <v>0</v>
      </c>
      <c r="J17" s="19">
        <f>IF(I17&gt;7,7,I17)</f>
        <v>0</v>
      </c>
      <c r="K17" s="19">
        <f>IF(I17&gt;7,I17-7,0)</f>
        <v>0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2:22" ht="30" customHeight="1" thickBot="1" x14ac:dyDescent="0.3">
      <c r="B18" s="25" t="s">
        <v>12</v>
      </c>
      <c r="C18" s="26">
        <v>0.3576388888888889</v>
      </c>
      <c r="D18" s="26">
        <v>0.67708333333333337</v>
      </c>
      <c r="E18" s="34">
        <f>IF($C$12="maternelle",H18*$C$9+K18*$C$10+J18*$C$9,IF(C18&gt;=$D$12,J18*$C$9+K18*$C$10,(J18*$C$9+K18*$C$10+H18*$C$9)-$C$9/3*2))</f>
        <v>0</v>
      </c>
      <c r="F18" s="7"/>
      <c r="H18" s="19">
        <f>IF(C18=$J$6,0,IF(C18&gt;=$D$12,0,IF(C18&gt;$L$7,1,(1+ROUNDUP(($L$7-C18)/$L$3,0)))))</f>
        <v>0</v>
      </c>
      <c r="I18" s="19">
        <f>ROUNDUP((D18-$E$12)/$L$3,0)</f>
        <v>0</v>
      </c>
      <c r="J18" s="19">
        <f>IF(I18&gt;7,7,I18)</f>
        <v>0</v>
      </c>
      <c r="K18" s="19">
        <f>IF(I18&gt;7,I18-7,0)</f>
        <v>0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2:22" ht="30" customHeight="1" thickBot="1" x14ac:dyDescent="0.3">
      <c r="B19" s="5"/>
      <c r="C19" s="6"/>
      <c r="D19" s="6"/>
      <c r="E19" s="6"/>
      <c r="F19" s="7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2:22" ht="30" customHeight="1" x14ac:dyDescent="0.25">
      <c r="B20" s="12" t="s">
        <v>21</v>
      </c>
      <c r="C20" s="28">
        <f>SUM(E14:E18)</f>
        <v>0</v>
      </c>
      <c r="D20" s="6"/>
      <c r="E20" s="6"/>
      <c r="F20" s="7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2:22" ht="30" customHeight="1" x14ac:dyDescent="0.25">
      <c r="B21" s="13" t="s">
        <v>22</v>
      </c>
      <c r="C21" s="29">
        <f>C20*36-(E14*4)</f>
        <v>0</v>
      </c>
      <c r="D21" s="6"/>
      <c r="E21" s="6"/>
      <c r="F21" s="7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2:22" ht="58.5" customHeight="1" thickBot="1" x14ac:dyDescent="0.3">
      <c r="B22" s="14" t="s">
        <v>23</v>
      </c>
      <c r="C22" s="30">
        <f>C21/10</f>
        <v>0</v>
      </c>
      <c r="D22" s="10"/>
      <c r="E22" s="10"/>
      <c r="F22" s="11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2:22" ht="30" customHeight="1" x14ac:dyDescent="0.25"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2:22" ht="30" hidden="1" customHeight="1" x14ac:dyDescent="0.25">
      <c r="C24" s="2"/>
      <c r="D24" s="2"/>
      <c r="E24" s="2"/>
    </row>
    <row r="25" spans="2:22" ht="30" hidden="1" customHeight="1" x14ac:dyDescent="0.25"/>
    <row r="26" spans="2:22" ht="30" hidden="1" customHeight="1" x14ac:dyDescent="0.25">
      <c r="J26" s="3"/>
    </row>
    <row r="27" spans="2:22" ht="30" hidden="1" customHeight="1" x14ac:dyDescent="0.25">
      <c r="J27" s="3"/>
    </row>
  </sheetData>
  <sheetProtection password="EEBB" sheet="1" objects="1" scenarios="1"/>
  <mergeCells count="4">
    <mergeCell ref="B2:F2"/>
    <mergeCell ref="B8:C8"/>
    <mergeCell ref="B11:C11"/>
    <mergeCell ref="B3:F3"/>
  </mergeCells>
  <phoneticPr fontId="9" type="noConversion"/>
  <dataValidations count="6">
    <dataValidation type="list" allowBlank="1" showInputMessage="1" showErrorMessage="1" sqref="C5">
      <formula1>$I$2:$I$4</formula1>
    </dataValidation>
    <dataValidation type="list" allowBlank="1" showInputMessage="1" showErrorMessage="1" sqref="C12">
      <formula1>$I$5:$I$7</formula1>
    </dataValidation>
    <dataValidation type="time" allowBlank="1" showInputMessage="1" showErrorMessage="1" errorTitle="Format non valide" error="Veuillez saisir l'heure sous la forme hh : mm : ss_x000a_" sqref="C24 C15:C18">
      <formula1>0.322916666666667</formula1>
      <formula2>0.364583333333333</formula2>
    </dataValidation>
    <dataValidation type="time" allowBlank="1" showInputMessage="1" showErrorMessage="1" errorTitle="Format non valide" error="Veuillez saisir l'heure sous la forme hh:mm_x000a_" promptTitle="Indiquez l'heure d'arrivée" prompt="exemple : 7:45" sqref="C14">
      <formula1>0.322916666666667</formula1>
      <formula2>0.364583333333333</formula2>
    </dataValidation>
    <dataValidation type="time" allowBlank="1" showInputMessage="1" showErrorMessage="1" errorTitle="Format non valide" error="Veuillez saisir l'heure sous la forme hh:mm_x000a_" promptTitle="Indiquez l'heure de départ" prompt="exemple : 18:15_x000a_" sqref="D14:D15 D17:D18">
      <formula1>0.677083333333333</formula1>
      <formula2>0.78125</formula2>
    </dataValidation>
    <dataValidation type="time" allowBlank="1" showInputMessage="1" showErrorMessage="1" errorTitle="Format non valide" error="Veuillez saisir l'heure sous la forme hh:mm_x000a_" promptTitle="Indiquez l'heure de départ" prompt="exemple : 18:15_x000a_" sqref="D16">
      <formula1>0.482638888888889</formula1>
      <formula2>0.524305555555556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Graph2</vt:lpstr>
      <vt:lpstr>Graph1</vt:lpstr>
    </vt:vector>
  </TitlesOfParts>
  <Company>SOCOTEC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 Rouillard</dc:creator>
  <cp:lastModifiedBy>Fabien Rouillard</cp:lastModifiedBy>
  <dcterms:created xsi:type="dcterms:W3CDTF">2016-07-05T09:23:38Z</dcterms:created>
  <dcterms:modified xsi:type="dcterms:W3CDTF">2016-10-03T15:29:31Z</dcterms:modified>
</cp:coreProperties>
</file>